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AECITDG\AECITDAE\AECITSMAC\_Commun\3_Méthode\2_Outils_gestion\2_DOMO et annexes\DOMO v2\Guide méthodologique_V2_Annexes_ avril 2024\"/>
    </mc:Choice>
  </mc:AlternateContent>
  <xr:revisionPtr revIDLastSave="0" documentId="13_ncr:1_{A7FBB3B3-8B6D-4664-A831-1E473F0F91C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lan de financement" sheetId="8" r:id="rId1"/>
    <sheet name="Actualisation" sheetId="10" r:id="rId2"/>
  </sheets>
  <externalReferences>
    <externalReference r:id="rId3"/>
  </externalReferences>
  <definedNames>
    <definedName name="BSCU_DS">'Plan de financement'!$B$45:$B$45</definedName>
    <definedName name="_xlnm.Print_Area" localSheetId="0">'Plan de financement'!$A$1:$L$45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10" l="1"/>
  <c r="Q21" i="10" s="1"/>
  <c r="P20" i="10"/>
  <c r="O20" i="10"/>
  <c r="O21" i="10" s="1"/>
  <c r="N20" i="10"/>
  <c r="M20" i="10"/>
  <c r="M21" i="10" s="1"/>
  <c r="L20" i="10"/>
  <c r="K20" i="10"/>
  <c r="K21" i="10" s="1"/>
  <c r="J20" i="10"/>
  <c r="H20" i="10"/>
  <c r="F20" i="10"/>
  <c r="D20" i="10"/>
  <c r="E20" i="10" s="1"/>
  <c r="D21" i="10" s="1"/>
  <c r="B20" i="10"/>
  <c r="C20" i="10" s="1"/>
  <c r="G12" i="10"/>
  <c r="G20" i="10" s="1"/>
  <c r="F21" i="10" s="1"/>
  <c r="F4" i="10" l="1"/>
  <c r="H4" i="10" s="1"/>
  <c r="F6" i="10"/>
  <c r="H6" i="10" s="1"/>
  <c r="F5" i="10"/>
  <c r="H5" i="10" s="1"/>
  <c r="I12" i="10"/>
  <c r="I20" i="10" s="1"/>
  <c r="H21" i="10" s="1"/>
  <c r="J5" i="10" l="1"/>
  <c r="J6" i="10"/>
  <c r="J4" i="10"/>
  <c r="H36" i="8" l="1"/>
  <c r="C43" i="8" s="1"/>
  <c r="C44" i="8" s="1"/>
  <c r="C45" i="8" l="1"/>
  <c r="I40" i="8" s="1"/>
  <c r="C40" i="8" l="1"/>
  <c r="G40" i="8"/>
  <c r="G41" i="8" s="1"/>
  <c r="E40" i="8"/>
  <c r="K32" i="8"/>
  <c r="K31" i="8" s="1"/>
  <c r="L31" i="8" s="1"/>
  <c r="K30" i="8"/>
  <c r="K29" i="8"/>
  <c r="K28" i="8" s="1"/>
  <c r="L28" i="8" s="1"/>
  <c r="K27" i="8"/>
  <c r="K26" i="8"/>
  <c r="K25" i="8"/>
  <c r="K24" i="8"/>
  <c r="K23" i="8" s="1"/>
  <c r="I31" i="8"/>
  <c r="J31" i="8" s="1"/>
  <c r="I28" i="8"/>
  <c r="J28" i="8" s="1"/>
  <c r="L40" i="8"/>
  <c r="I23" i="8"/>
  <c r="J23" i="8" s="1"/>
  <c r="C23" i="8"/>
  <c r="I41" i="8"/>
  <c r="H32" i="8"/>
  <c r="H30" i="8"/>
  <c r="H29" i="8"/>
  <c r="H25" i="8"/>
  <c r="H26" i="8"/>
  <c r="H27" i="8"/>
  <c r="H24" i="8"/>
  <c r="F30" i="8"/>
  <c r="F32" i="8"/>
  <c r="F29" i="8"/>
  <c r="F25" i="8"/>
  <c r="F26" i="8"/>
  <c r="F27" i="8"/>
  <c r="F24" i="8"/>
  <c r="D30" i="8"/>
  <c r="D29" i="8"/>
  <c r="D26" i="8"/>
  <c r="D27" i="8"/>
  <c r="G31" i="8"/>
  <c r="H31" i="8" s="1"/>
  <c r="E31" i="8"/>
  <c r="F31" i="8" s="1"/>
  <c r="C31" i="8"/>
  <c r="G28" i="8"/>
  <c r="H28" i="8" s="1"/>
  <c r="E28" i="8"/>
  <c r="F28" i="8" s="1"/>
  <c r="C28" i="8"/>
  <c r="G23" i="8"/>
  <c r="H23" i="8" s="1"/>
  <c r="E23" i="8"/>
  <c r="K40" i="8" l="1"/>
  <c r="K41" i="8" s="1"/>
  <c r="K22" i="8" s="1"/>
  <c r="E41" i="8"/>
  <c r="E22" i="8" s="1"/>
  <c r="G22" i="8"/>
  <c r="G33" i="8" s="1"/>
  <c r="H33" i="8" s="1"/>
  <c r="I22" i="8"/>
  <c r="I33" i="8" s="1"/>
  <c r="J33" i="8" s="1"/>
  <c r="L23" i="8"/>
  <c r="C41" i="8"/>
  <c r="C22" i="8" s="1"/>
  <c r="H22" i="8" l="1"/>
  <c r="H34" i="8" s="1"/>
  <c r="G34" i="8"/>
  <c r="J22" i="8"/>
  <c r="J34" i="8" s="1"/>
  <c r="I34" i="8"/>
  <c r="E33" i="8"/>
  <c r="C33" i="8"/>
  <c r="K33" i="8" l="1"/>
  <c r="D25" i="8"/>
  <c r="C34" i="8"/>
  <c r="D22" i="8" s="1"/>
  <c r="D24" i="8"/>
  <c r="D31" i="8"/>
  <c r="E34" i="8"/>
  <c r="D32" i="8"/>
  <c r="F23" i="8"/>
  <c r="D23" i="8"/>
  <c r="D28" i="8"/>
  <c r="D33" i="8" l="1"/>
  <c r="D34" i="8" s="1"/>
  <c r="K34" i="8"/>
  <c r="L25" i="8" s="1"/>
  <c r="F22" i="8"/>
  <c r="F33" i="8"/>
  <c r="L22" i="8" l="1"/>
  <c r="L33" i="8"/>
  <c r="L29" i="8"/>
  <c r="L24" i="8"/>
  <c r="F34" i="8"/>
  <c r="L32" i="8"/>
  <c r="L30" i="8"/>
  <c r="L27" i="8"/>
  <c r="L26" i="8"/>
  <c r="L34" i="8" l="1"/>
</calcChain>
</file>

<file path=xl/sharedStrings.xml><?xml version="1.0" encoding="utf-8"?>
<sst xmlns="http://schemas.openxmlformats.org/spreadsheetml/2006/main" count="101" uniqueCount="63">
  <si>
    <t xml:space="preserve">Annexe n°2 à la convention attributive d'une aide européenne 
Plan de financement du projet </t>
  </si>
  <si>
    <t>Intitulé du projet</t>
  </si>
  <si>
    <t>Porteur de projet</t>
  </si>
  <si>
    <t>Numéro de dossier SYNERGIE</t>
  </si>
  <si>
    <t>IDF00</t>
  </si>
  <si>
    <t>Ressources prévisionnelles</t>
  </si>
  <si>
    <t>Année</t>
  </si>
  <si>
    <t>Total</t>
  </si>
  <si>
    <r>
      <t xml:space="preserve">Financeurs </t>
    </r>
    <r>
      <rPr>
        <b/>
        <i/>
        <sz val="11"/>
        <color rgb="FFFF0000"/>
        <rFont val="Arial"/>
        <family val="2"/>
      </rPr>
      <t>(un cofinancement par ligne)</t>
    </r>
  </si>
  <si>
    <t>Montant en €</t>
  </si>
  <si>
    <t>en %</t>
  </si>
  <si>
    <t>1. Fonds européens FSE+</t>
  </si>
  <si>
    <t>2. Autres financements publics *</t>
  </si>
  <si>
    <t>Région</t>
  </si>
  <si>
    <t>Etat</t>
  </si>
  <si>
    <t xml:space="preserve">Département </t>
  </si>
  <si>
    <t>EPCI, communes, établissements publics, etc.</t>
  </si>
  <si>
    <t>3. Financements externes privés</t>
  </si>
  <si>
    <t>xxxxx</t>
  </si>
  <si>
    <t>4. Contributions en nature</t>
  </si>
  <si>
    <t xml:space="preserve">Rectorat </t>
  </si>
  <si>
    <t>5. Autofinancement (fonds propres)</t>
  </si>
  <si>
    <t>Total des ressources</t>
  </si>
  <si>
    <t>* à justifier par un document émanant du cofinanceur, du commissaire aux comptes ou de l'expert-comptable.</t>
  </si>
  <si>
    <t xml:space="preserve">     Dépenses prévisionnelles</t>
  </si>
  <si>
    <t>Dépenses prévisionnelles</t>
  </si>
  <si>
    <t xml:space="preserve">Barème standart de coût unitaire </t>
  </si>
  <si>
    <t xml:space="preserve">Type d'action </t>
  </si>
  <si>
    <t>Unité</t>
  </si>
  <si>
    <t>Type 2 - Accompagnement individualisé</t>
  </si>
  <si>
    <t>Total des Dépenses</t>
  </si>
  <si>
    <t xml:space="preserve">Valeur actualisée applicable </t>
  </si>
  <si>
    <t>Programme régional Île-de-France et bassin de la Seine FEDER-FSE+ 2021-2027</t>
  </si>
  <si>
    <t xml:space="preserve">Période couverte </t>
  </si>
  <si>
    <t xml:space="preserve">Date de début de réalisation de l'opération : </t>
  </si>
  <si>
    <t>Millésime du BSCU :</t>
  </si>
  <si>
    <t>V0</t>
  </si>
  <si>
    <t>V1</t>
  </si>
  <si>
    <t>V2</t>
  </si>
  <si>
    <t>V3</t>
  </si>
  <si>
    <t>V4</t>
  </si>
  <si>
    <t>V5</t>
  </si>
  <si>
    <t>V6</t>
  </si>
  <si>
    <t xml:space="preserve">Référence du BSCU </t>
  </si>
  <si>
    <t>du 01/01/2021</t>
  </si>
  <si>
    <t>au 30/06/2022</t>
  </si>
  <si>
    <t>du 01/07/2022</t>
  </si>
  <si>
    <t>au 30/06/2023</t>
  </si>
  <si>
    <t>du 01/07/2023</t>
  </si>
  <si>
    <t>au 31/12/2023</t>
  </si>
  <si>
    <t xml:space="preserve">du 01/01/2024 </t>
  </si>
  <si>
    <t>jusqu'à la prochaine actualisation</t>
  </si>
  <si>
    <t>Accompagnement ponctuel</t>
  </si>
  <si>
    <t>Accompagnement individualisé</t>
  </si>
  <si>
    <t>Classe renforcée</t>
  </si>
  <si>
    <t xml:space="preserve">Indice </t>
  </si>
  <si>
    <t>Point d'indice</t>
  </si>
  <si>
    <t>Date d'actualisation</t>
  </si>
  <si>
    <t>x</t>
  </si>
  <si>
    <t>Moyenne</t>
  </si>
  <si>
    <t xml:space="preserve">Evolution </t>
  </si>
  <si>
    <t>Méthode d’actualisation des coûts :</t>
  </si>
  <si>
    <r>
      <rPr>
        <b/>
        <sz val="11"/>
        <color theme="1"/>
        <rFont val="Calibri"/>
        <family val="2"/>
        <scheme val="minor"/>
      </rPr>
      <t xml:space="preserve">Extrait de l'EEA : </t>
    </r>
    <r>
      <rPr>
        <sz val="11"/>
        <color theme="1"/>
        <rFont val="Calibri"/>
        <family val="2"/>
        <scheme val="minor"/>
      </rPr>
      <t xml:space="preserve">
"</t>
    </r>
    <r>
      <rPr>
        <b/>
        <sz val="11"/>
        <color theme="3"/>
        <rFont val="Calibri"/>
        <family val="2"/>
        <scheme val="minor"/>
      </rPr>
      <t xml:space="preserve">Le BSCU est exprimé en valeur 2021. L’année de référence est donc 2021 comme point de départ pour l’indexation. 
</t>
    </r>
    <r>
      <rPr>
        <b/>
        <u/>
        <sz val="11"/>
        <color theme="3"/>
        <rFont val="Calibri"/>
        <family val="2"/>
        <scheme val="minor"/>
      </rPr>
      <t>La grille de rémunération</t>
    </r>
    <r>
      <rPr>
        <b/>
        <sz val="11"/>
        <color theme="3"/>
        <rFont val="Calibri"/>
        <family val="2"/>
        <scheme val="minor"/>
      </rPr>
      <t xml:space="preserve"> en classe normale pour les enseignants se trouve sur le site de l'éducation nationale: </t>
    </r>
    <r>
      <rPr>
        <b/>
        <u/>
        <sz val="11"/>
        <color theme="3"/>
        <rFont val="Calibri"/>
        <family val="2"/>
        <scheme val="minor"/>
      </rPr>
      <t>https://www.education.gouv.fr/la-remuneration-des-enseignants-7565</t>
    </r>
    <r>
      <rPr>
        <b/>
        <sz val="11"/>
        <color theme="3"/>
        <rFont val="Calibri"/>
        <family val="2"/>
        <scheme val="minor"/>
      </rPr>
      <t xml:space="preserve">.
L’évolution du </t>
    </r>
    <r>
      <rPr>
        <b/>
        <u/>
        <sz val="11"/>
        <color theme="3"/>
        <rFont val="Calibri"/>
        <family val="2"/>
        <scheme val="minor"/>
      </rPr>
      <t>point d’indice sera également prise en compte</t>
    </r>
    <r>
      <rPr>
        <b/>
        <sz val="11"/>
        <color theme="3"/>
        <rFont val="Calibri"/>
        <family val="2"/>
        <scheme val="minor"/>
      </rPr>
      <t xml:space="preserve">. Elle est disponible sur le site de la fonction publique : </t>
    </r>
    <r>
      <rPr>
        <b/>
        <u/>
        <sz val="11"/>
        <color theme="3"/>
        <rFont val="Calibri"/>
        <family val="2"/>
        <scheme val="minor"/>
      </rPr>
      <t xml:space="preserve">https://www.fonction-publique.gouv.fr/connaitre-point-dindice. </t>
    </r>
    <r>
      <rPr>
        <b/>
        <sz val="11"/>
        <color theme="3"/>
        <rFont val="Calibri"/>
        <family val="2"/>
        <scheme val="minor"/>
      </rPr>
      <t xml:space="preserve">
Il est à noter que l’évolution </t>
    </r>
    <r>
      <rPr>
        <b/>
        <u/>
        <sz val="11"/>
        <color theme="3"/>
        <rFont val="Calibri"/>
        <family val="2"/>
        <scheme val="minor"/>
      </rPr>
      <t xml:space="preserve">de la grille de rémunération </t>
    </r>
    <r>
      <rPr>
        <b/>
        <sz val="11"/>
        <color theme="3"/>
        <rFont val="Calibri"/>
        <family val="2"/>
        <scheme val="minor"/>
      </rPr>
      <t xml:space="preserve">et </t>
    </r>
    <r>
      <rPr>
        <b/>
        <u/>
        <sz val="11"/>
        <color theme="3"/>
        <rFont val="Calibri"/>
        <family val="2"/>
        <scheme val="minor"/>
      </rPr>
      <t xml:space="preserve">du point d’indice </t>
    </r>
    <r>
      <rPr>
        <b/>
        <sz val="11"/>
        <color theme="3"/>
        <rFont val="Calibri"/>
        <family val="2"/>
        <scheme val="minor"/>
      </rPr>
      <t xml:space="preserve">dépend des décisions ministérielles dont le calendrier ne peut être défini à l’avance pour les personnels en question. </t>
    </r>
    <r>
      <rPr>
        <b/>
        <u/>
        <sz val="11"/>
        <color theme="3"/>
        <rFont val="Calibri"/>
        <family val="2"/>
        <scheme val="minor"/>
      </rPr>
      <t>L’actualisation sera donc réalisée au fil de l’eau</t>
    </r>
    <r>
      <rPr>
        <b/>
        <sz val="11"/>
        <color theme="1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</si>
</sst>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  <numFmt numFmtId="167" formatCode="#,##0.0000\ &quot;€&quot;"/>
    <numFmt numFmtId="168" formatCode="#,##0.000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i/>
      <sz val="11"/>
      <color rgb="FFFF0000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  <font>
      <sz val="9"/>
      <color rgb="FF000000"/>
      <name val="Arial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9F9F9"/>
        <bgColor indexed="64"/>
      </patternFill>
    </fill>
    <fill>
      <patternFill patternType="lightGray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</cellStyleXfs>
  <cellXfs count="136">
    <xf numFmtId="0" fontId="0" fillId="0" borderId="0" xfId="0"/>
    <xf numFmtId="0" fontId="7" fillId="2" borderId="0" xfId="3" applyFont="1" applyFill="1"/>
    <xf numFmtId="0" fontId="8" fillId="0" borderId="0" xfId="0" applyFont="1" applyAlignment="1">
      <alignment horizontal="center" vertical="center"/>
    </xf>
    <xf numFmtId="0" fontId="5" fillId="2" borderId="0" xfId="3" applyFont="1" applyFill="1"/>
    <xf numFmtId="0" fontId="5" fillId="2" borderId="0" xfId="3" applyFont="1" applyFill="1" applyAlignment="1">
      <alignment horizontal="left" vertical="center"/>
    </xf>
    <xf numFmtId="0" fontId="9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left" vertical="center" wrapText="1"/>
    </xf>
    <xf numFmtId="0" fontId="4" fillId="2" borderId="0" xfId="3" applyFill="1"/>
    <xf numFmtId="0" fontId="4" fillId="2" borderId="0" xfId="3" applyFill="1" applyAlignment="1">
      <alignment horizontal="right"/>
    </xf>
    <xf numFmtId="0" fontId="7" fillId="2" borderId="0" xfId="3" applyFont="1" applyFill="1" applyAlignment="1">
      <alignment horizontal="center" vertical="center"/>
    </xf>
    <xf numFmtId="4" fontId="7" fillId="2" borderId="0" xfId="3" applyNumberFormat="1" applyFont="1" applyFill="1"/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166" fontId="2" fillId="2" borderId="0" xfId="3" applyNumberFormat="1" applyFont="1" applyFill="1" applyAlignment="1">
      <alignment horizontal="right" vertical="center"/>
    </xf>
    <xf numFmtId="10" fontId="2" fillId="2" borderId="0" xfId="3" applyNumberFormat="1" applyFont="1" applyFill="1" applyAlignment="1">
      <alignment horizontal="right" vertical="center"/>
    </xf>
    <xf numFmtId="0" fontId="1" fillId="2" borderId="0" xfId="3" applyFont="1" applyFill="1"/>
    <xf numFmtId="164" fontId="2" fillId="2" borderId="0" xfId="2" applyFont="1" applyFill="1" applyBorder="1" applyAlignment="1">
      <alignment horizontal="right" vertical="center"/>
    </xf>
    <xf numFmtId="0" fontId="12" fillId="2" borderId="0" xfId="3" applyFont="1" applyFill="1"/>
    <xf numFmtId="0" fontId="11" fillId="2" borderId="0" xfId="3" applyFont="1" applyFill="1"/>
    <xf numFmtId="0" fontId="17" fillId="0" borderId="3" xfId="3" applyFont="1" applyBorder="1" applyAlignment="1">
      <alignment horizontal="center" vertical="center"/>
    </xf>
    <xf numFmtId="10" fontId="17" fillId="0" borderId="4" xfId="3" applyNumberFormat="1" applyFont="1" applyBorder="1" applyAlignment="1">
      <alignment horizontal="center" vertical="center"/>
    </xf>
    <xf numFmtId="10" fontId="17" fillId="0" borderId="5" xfId="3" applyNumberFormat="1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166" fontId="17" fillId="0" borderId="4" xfId="3" applyNumberFormat="1" applyFont="1" applyBorder="1" applyAlignment="1">
      <alignment horizontal="center" vertical="center"/>
    </xf>
    <xf numFmtId="166" fontId="14" fillId="2" borderId="3" xfId="3" applyNumberFormat="1" applyFont="1" applyFill="1" applyBorder="1" applyAlignment="1">
      <alignment horizontal="center" vertical="center"/>
    </xf>
    <xf numFmtId="0" fontId="14" fillId="0" borderId="15" xfId="3" applyFont="1" applyBorder="1" applyAlignment="1">
      <alignment horizontal="center" vertical="center"/>
    </xf>
    <xf numFmtId="166" fontId="16" fillId="2" borderId="4" xfId="0" applyNumberFormat="1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166" fontId="15" fillId="2" borderId="4" xfId="3" applyNumberFormat="1" applyFont="1" applyFill="1" applyBorder="1" applyAlignment="1">
      <alignment horizontal="center" vertical="center"/>
    </xf>
    <xf numFmtId="0" fontId="16" fillId="4" borderId="6" xfId="3" applyFont="1" applyFill="1" applyBorder="1" applyAlignment="1">
      <alignment horizontal="center" vertical="center"/>
    </xf>
    <xf numFmtId="0" fontId="16" fillId="4" borderId="16" xfId="3" applyFont="1" applyFill="1" applyBorder="1" applyAlignment="1">
      <alignment horizontal="center" vertical="center"/>
    </xf>
    <xf numFmtId="166" fontId="16" fillId="4" borderId="7" xfId="3" applyNumberFormat="1" applyFont="1" applyFill="1" applyBorder="1" applyAlignment="1">
      <alignment horizontal="center" vertical="center"/>
    </xf>
    <xf numFmtId="10" fontId="16" fillId="4" borderId="7" xfId="3" applyNumberFormat="1" applyFont="1" applyFill="1" applyBorder="1" applyAlignment="1">
      <alignment horizontal="center" vertical="center"/>
    </xf>
    <xf numFmtId="10" fontId="16" fillId="4" borderId="8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 wrapText="1"/>
    </xf>
    <xf numFmtId="166" fontId="16" fillId="4" borderId="4" xfId="3" applyNumberFormat="1" applyFont="1" applyFill="1" applyBorder="1" applyAlignment="1">
      <alignment horizontal="center" vertical="center"/>
    </xf>
    <xf numFmtId="10" fontId="16" fillId="4" borderId="4" xfId="3" applyNumberFormat="1" applyFont="1" applyFill="1" applyBorder="1" applyAlignment="1">
      <alignment horizontal="center" vertical="center"/>
    </xf>
    <xf numFmtId="10" fontId="16" fillId="4" borderId="5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/>
    </xf>
    <xf numFmtId="166" fontId="16" fillId="4" borderId="15" xfId="3" applyNumberFormat="1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horizontal="center" vertical="center" wrapText="1"/>
    </xf>
    <xf numFmtId="0" fontId="16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/>
    </xf>
    <xf numFmtId="0" fontId="16" fillId="3" borderId="24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9" fillId="2" borderId="0" xfId="3" applyFont="1" applyFill="1" applyAlignment="1">
      <alignment vertical="top"/>
    </xf>
    <xf numFmtId="166" fontId="15" fillId="2" borderId="15" xfId="3" applyNumberFormat="1" applyFont="1" applyFill="1" applyBorder="1" applyAlignment="1">
      <alignment horizontal="center" vertical="center"/>
    </xf>
    <xf numFmtId="166" fontId="15" fillId="0" borderId="4" xfId="2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166" fontId="15" fillId="0" borderId="15" xfId="3" applyNumberFormat="1" applyFont="1" applyBorder="1" applyAlignment="1">
      <alignment horizontal="center" vertical="center"/>
    </xf>
    <xf numFmtId="0" fontId="10" fillId="3" borderId="4" xfId="3" applyFont="1" applyFill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14" fontId="25" fillId="5" borderId="4" xfId="3" applyNumberFormat="1" applyFont="1" applyFill="1" applyBorder="1" applyAlignment="1">
      <alignment horizontal="center" vertical="center"/>
    </xf>
    <xf numFmtId="166" fontId="10" fillId="2" borderId="0" xfId="3" applyNumberFormat="1" applyFont="1" applyFill="1" applyAlignment="1">
      <alignment horizontal="center" vertical="center"/>
    </xf>
    <xf numFmtId="0" fontId="10" fillId="2" borderId="4" xfId="3" applyFont="1" applyFill="1" applyBorder="1" applyAlignment="1">
      <alignment horizontal="center" vertical="center"/>
    </xf>
    <xf numFmtId="0" fontId="18" fillId="2" borderId="0" xfId="3" applyFont="1" applyFill="1" applyAlignment="1">
      <alignment vertical="center"/>
    </xf>
    <xf numFmtId="0" fontId="0" fillId="0" borderId="4" xfId="0" applyBorder="1" applyAlignment="1">
      <alignment horizontal="center"/>
    </xf>
    <xf numFmtId="0" fontId="27" fillId="2" borderId="15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/>
    </xf>
    <xf numFmtId="0" fontId="27" fillId="6" borderId="4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vertical="center" wrapText="1"/>
    </xf>
    <xf numFmtId="14" fontId="27" fillId="6" borderId="29" xfId="0" applyNumberFormat="1" applyFont="1" applyFill="1" applyBorder="1" applyAlignment="1">
      <alignment horizontal="center" vertical="center" wrapText="1"/>
    </xf>
    <xf numFmtId="14" fontId="27" fillId="6" borderId="4" xfId="0" applyNumberFormat="1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8" fillId="7" borderId="4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9" fillId="6" borderId="4" xfId="0" applyFont="1" applyFill="1" applyBorder="1" applyAlignment="1">
      <alignment horizontal="center" vertical="center" wrapText="1"/>
    </xf>
    <xf numFmtId="2" fontId="27" fillId="0" borderId="4" xfId="0" applyNumberFormat="1" applyFont="1" applyBorder="1" applyAlignment="1">
      <alignment horizontal="center" vertical="center"/>
    </xf>
    <xf numFmtId="166" fontId="27" fillId="0" borderId="4" xfId="4" applyNumberFormat="1" applyFont="1" applyBorder="1" applyAlignment="1">
      <alignment horizontal="center" vertical="center"/>
    </xf>
    <xf numFmtId="0" fontId="0" fillId="8" borderId="4" xfId="0" applyFill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27" fillId="0" borderId="0" xfId="0" applyFont="1"/>
    <xf numFmtId="166" fontId="0" fillId="0" borderId="0" xfId="0" applyNumberFormat="1"/>
    <xf numFmtId="0" fontId="10" fillId="2" borderId="0" xfId="3" applyFont="1" applyFill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10" fillId="3" borderId="4" xfId="3" applyFont="1" applyFill="1" applyBorder="1" applyAlignment="1">
      <alignment horizontal="center" vertical="center"/>
    </xf>
    <xf numFmtId="166" fontId="10" fillId="2" borderId="4" xfId="3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13" fillId="3" borderId="22" xfId="3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3" fillId="3" borderId="22" xfId="3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3" fillId="3" borderId="23" xfId="3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166" fontId="16" fillId="4" borderId="7" xfId="3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166" fontId="16" fillId="4" borderId="25" xfId="3" applyNumberFormat="1" applyFont="1" applyFill="1" applyBorder="1" applyAlignment="1">
      <alignment horizontal="center" vertical="center"/>
    </xf>
    <xf numFmtId="166" fontId="16" fillId="4" borderId="26" xfId="3" applyNumberFormat="1" applyFont="1" applyFill="1" applyBorder="1" applyAlignment="1">
      <alignment horizontal="center" vertical="center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center" vertical="center" wrapText="1"/>
    </xf>
    <xf numFmtId="166" fontId="24" fillId="4" borderId="25" xfId="0" applyNumberFormat="1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5" fillId="2" borderId="13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4" fillId="2" borderId="1" xfId="3" applyFill="1" applyBorder="1" applyAlignment="1">
      <alignment horizontal="center" vertical="center" wrapText="1"/>
    </xf>
    <xf numFmtId="0" fontId="4" fillId="2" borderId="2" xfId="3" applyFill="1" applyBorder="1" applyAlignment="1">
      <alignment horizontal="center" vertical="center" wrapText="1"/>
    </xf>
    <xf numFmtId="0" fontId="4" fillId="2" borderId="15" xfId="3" applyFill="1" applyBorder="1" applyAlignment="1">
      <alignment horizontal="center" vertical="center" wrapText="1"/>
    </xf>
    <xf numFmtId="0" fontId="13" fillId="3" borderId="23" xfId="3" applyFont="1" applyFill="1" applyBorder="1" applyAlignment="1">
      <alignment horizontal="center" vertical="center"/>
    </xf>
    <xf numFmtId="0" fontId="13" fillId="3" borderId="19" xfId="3" applyFont="1" applyFill="1" applyBorder="1" applyAlignment="1">
      <alignment horizontal="center" vertical="center"/>
    </xf>
    <xf numFmtId="0" fontId="13" fillId="3" borderId="27" xfId="3" applyFont="1" applyFill="1" applyBorder="1" applyAlignment="1">
      <alignment horizontal="center" vertical="center"/>
    </xf>
    <xf numFmtId="10" fontId="27" fillId="0" borderId="1" xfId="0" applyNumberFormat="1" applyFont="1" applyBorder="1" applyAlignment="1">
      <alignment horizontal="center"/>
    </xf>
    <xf numFmtId="10" fontId="27" fillId="0" borderId="15" xfId="0" applyNumberFormat="1" applyFont="1" applyBorder="1" applyAlignment="1">
      <alignment horizontal="center"/>
    </xf>
    <xf numFmtId="0" fontId="0" fillId="0" borderId="4" xfId="0" applyBorder="1" applyAlignment="1">
      <alignment horizontal="left" vertical="top" wrapText="1"/>
    </xf>
    <xf numFmtId="0" fontId="27" fillId="6" borderId="4" xfId="0" applyFont="1" applyFill="1" applyBorder="1" applyAlignment="1">
      <alignment horizontal="center" vertical="center" wrapText="1"/>
    </xf>
    <xf numFmtId="167" fontId="28" fillId="7" borderId="29" xfId="0" applyNumberFormat="1" applyFont="1" applyFill="1" applyBorder="1" applyAlignment="1">
      <alignment horizontal="center" vertical="center" wrapText="1"/>
    </xf>
    <xf numFmtId="167" fontId="28" fillId="7" borderId="30" xfId="0" applyNumberFormat="1" applyFont="1" applyFill="1" applyBorder="1" applyAlignment="1">
      <alignment horizontal="center" vertical="center" wrapText="1"/>
    </xf>
    <xf numFmtId="167" fontId="28" fillId="7" borderId="20" xfId="0" applyNumberFormat="1" applyFont="1" applyFill="1" applyBorder="1" applyAlignment="1">
      <alignment horizontal="center" vertical="center" wrapText="1"/>
    </xf>
    <xf numFmtId="168" fontId="28" fillId="7" borderId="29" xfId="0" applyNumberFormat="1" applyFont="1" applyFill="1" applyBorder="1" applyAlignment="1">
      <alignment horizontal="center" vertical="center" wrapText="1"/>
    </xf>
    <xf numFmtId="168" fontId="28" fillId="7" borderId="30" xfId="0" applyNumberFormat="1" applyFont="1" applyFill="1" applyBorder="1" applyAlignment="1">
      <alignment horizontal="center" vertical="center" wrapText="1"/>
    </xf>
    <xf numFmtId="168" fontId="28" fillId="7" borderId="20" xfId="0" applyNumberFormat="1" applyFont="1" applyFill="1" applyBorder="1" applyAlignment="1">
      <alignment horizontal="center" vertical="center" wrapText="1"/>
    </xf>
    <xf numFmtId="168" fontId="0" fillId="7" borderId="29" xfId="0" applyNumberFormat="1" applyFill="1" applyBorder="1" applyAlignment="1">
      <alignment horizontal="center" vertical="center" wrapText="1"/>
    </xf>
    <xf numFmtId="168" fontId="0" fillId="7" borderId="30" xfId="0" applyNumberFormat="1" applyFill="1" applyBorder="1" applyAlignment="1">
      <alignment horizontal="center" vertical="center" wrapText="1"/>
    </xf>
    <xf numFmtId="168" fontId="0" fillId="7" borderId="20" xfId="0" applyNumberFormat="1" applyFill="1" applyBorder="1" applyAlignment="1">
      <alignment horizontal="center" vertical="center" wrapText="1"/>
    </xf>
    <xf numFmtId="168" fontId="0" fillId="0" borderId="29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6" fontId="27" fillId="0" borderId="1" xfId="0" applyNumberFormat="1" applyFont="1" applyBorder="1" applyAlignment="1">
      <alignment horizontal="center" vertical="center"/>
    </xf>
    <xf numFmtId="166" fontId="27" fillId="0" borderId="15" xfId="0" applyNumberFormat="1" applyFont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/>
    </xf>
    <xf numFmtId="0" fontId="27" fillId="6" borderId="2" xfId="0" applyFont="1" applyFill="1" applyBorder="1" applyAlignment="1">
      <alignment horizontal="center" vertical="center"/>
    </xf>
    <xf numFmtId="0" fontId="27" fillId="6" borderId="1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5">
    <cellStyle name="Euro" xfId="1" xr:uid="{00000000-0005-0000-0000-000000000000}"/>
    <cellStyle name="Milliers" xfId="2" builtinId="3"/>
    <cellStyle name="Normal" xfId="0" builtinId="0"/>
    <cellStyle name="Normal 2" xfId="3" xr:uid="{00000000-0005-0000-0000-000003000000}"/>
    <cellStyle name="Pourcentage" xfId="4" builtinId="5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3321210</xdr:colOff>
      <xdr:row>1</xdr:row>
      <xdr:rowOff>121920</xdr:rowOff>
    </xdr:from>
    <xdr:to>
      <xdr:col>5</xdr:col>
      <xdr:colOff>281306</xdr:colOff>
      <xdr:row>5</xdr:row>
      <xdr:rowOff>308610</xdr:rowOff>
    </xdr:to>
    <xdr:pic>
      <xdr:nvPicPr>
        <xdr:cNvPr id="3" name="Picture 1998262253">
          <a:extLst>
            <a:ext uri="{FF2B5EF4-FFF2-40B4-BE49-F238E27FC236}">
              <a16:creationId xmlns:a16="http://schemas.microsoft.com/office/drawing/2014/main" id="{3B2D6558-36C1-12E5-AEE3-AE16815C68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504090" y="289560"/>
          <a:ext cx="384857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196214</xdr:colOff>
      <xdr:row>1</xdr:row>
      <xdr:rowOff>118369</xdr:rowOff>
    </xdr:from>
    <xdr:to>
      <xdr:col>8</xdr:col>
      <xdr:colOff>1123949</xdr:colOff>
      <xdr:row>6</xdr:row>
      <xdr:rowOff>1270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F15CB59-C448-FDC0-EA3E-D9003A40FA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930514" y="286009"/>
          <a:ext cx="3007995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ridf.iledefrance.fr\bureautique\Poles\AECITDG\_Commun\21-27_M&#233;thode\I_BOITE_A_OUTILS\2_ANALYSES_THEMATIQUES\1_OCS\BSCU_valid&#233;s_CICC\2_D&#233;crochage_scolaire\1_OIR\7_Plan%20de%20financement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>
        <row r="2">
          <cell r="D2">
            <v>2022</v>
          </cell>
          <cell r="F2">
            <v>2023</v>
          </cell>
          <cell r="H2">
            <v>2024</v>
          </cell>
        </row>
        <row r="3">
          <cell r="F3">
            <v>45108</v>
          </cell>
          <cell r="G3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BA17E-9C4D-4716-82A2-8B1DF2FE8D7F}">
  <sheetPr>
    <tabColor rgb="FF92D050"/>
    <pageSetUpPr fitToPage="1"/>
  </sheetPr>
  <dimension ref="A1:O49"/>
  <sheetViews>
    <sheetView topLeftCell="A29" zoomScaleNormal="100" zoomScaleSheetLayoutView="80" workbookViewId="0">
      <selection activeCell="G46" sqref="G46"/>
    </sheetView>
  </sheetViews>
  <sheetFormatPr baseColWidth="10" defaultColWidth="11.453125" defaultRowHeight="15" customHeight="1" x14ac:dyDescent="0.25"/>
  <cols>
    <col min="1" max="1" width="2.7265625" style="1" customWidth="1"/>
    <col min="2" max="2" width="49.453125" style="1" customWidth="1"/>
    <col min="3" max="3" width="20.7265625" style="1" customWidth="1"/>
    <col min="4" max="4" width="9.7265625" style="1" customWidth="1"/>
    <col min="5" max="5" width="20.7265625" style="1" customWidth="1"/>
    <col min="6" max="6" width="9.7265625" style="1" customWidth="1"/>
    <col min="7" max="7" width="20.7265625" style="1" customWidth="1"/>
    <col min="8" max="8" width="9.7265625" style="1" customWidth="1"/>
    <col min="9" max="9" width="20.7265625" style="1" customWidth="1"/>
    <col min="10" max="10" width="9.7265625" style="1" customWidth="1"/>
    <col min="11" max="11" width="20.7265625" style="1" customWidth="1"/>
    <col min="12" max="12" width="9.7265625" style="1" customWidth="1"/>
    <col min="13" max="16384" width="11.453125" style="1"/>
  </cols>
  <sheetData>
    <row r="1" spans="1:12" ht="13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98" t="s">
        <v>0</v>
      </c>
      <c r="C8" s="99"/>
      <c r="D8" s="99"/>
      <c r="E8" s="99"/>
      <c r="F8" s="99"/>
      <c r="G8" s="99"/>
      <c r="H8" s="99"/>
      <c r="I8" s="99"/>
      <c r="J8" s="99"/>
      <c r="K8" s="99"/>
      <c r="L8" s="100"/>
    </row>
    <row r="9" spans="1:12" ht="15.5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5" x14ac:dyDescent="0.35">
      <c r="B10" s="3"/>
    </row>
    <row r="11" spans="1:12" ht="9.75" customHeight="1" x14ac:dyDescent="0.25">
      <c r="B11" s="4" t="s">
        <v>1</v>
      </c>
      <c r="C11" s="101"/>
      <c r="D11" s="102"/>
      <c r="E11" s="102"/>
      <c r="F11" s="102"/>
      <c r="G11" s="102"/>
      <c r="H11" s="102"/>
      <c r="I11" s="102"/>
      <c r="J11" s="102"/>
      <c r="K11" s="102"/>
      <c r="L11" s="103"/>
    </row>
    <row r="12" spans="1:12" ht="12.5" x14ac:dyDescent="0.25">
      <c r="B12" s="5"/>
      <c r="C12" s="104"/>
      <c r="D12" s="105"/>
      <c r="E12" s="105"/>
      <c r="F12" s="105"/>
      <c r="G12" s="105"/>
      <c r="H12" s="105"/>
      <c r="I12" s="105"/>
      <c r="J12" s="105"/>
      <c r="K12" s="105"/>
      <c r="L12" s="106"/>
    </row>
    <row r="13" spans="1:12" ht="19.5" customHeight="1" x14ac:dyDescent="0.25">
      <c r="B13" s="4" t="s">
        <v>2</v>
      </c>
      <c r="C13" s="98"/>
      <c r="D13" s="99"/>
      <c r="E13" s="99"/>
      <c r="F13" s="99"/>
      <c r="G13" s="99"/>
      <c r="H13" s="99"/>
      <c r="I13" s="99"/>
      <c r="J13" s="99"/>
      <c r="K13" s="99"/>
      <c r="L13" s="100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5" x14ac:dyDescent="0.35">
      <c r="A15" s="1"/>
      <c r="B15" s="4" t="s">
        <v>3</v>
      </c>
      <c r="C15" s="107" t="s">
        <v>4</v>
      </c>
      <c r="D15" s="108"/>
      <c r="E15" s="108"/>
      <c r="F15" s="108"/>
      <c r="G15" s="108"/>
      <c r="H15" s="108"/>
      <c r="I15" s="108"/>
      <c r="J15" s="108"/>
      <c r="K15" s="108"/>
      <c r="L15" s="109"/>
    </row>
    <row r="16" spans="1:12" ht="18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5" x14ac:dyDescent="0.35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5" x14ac:dyDescent="0.35">
      <c r="B18" s="19" t="s">
        <v>5</v>
      </c>
    </row>
    <row r="19" spans="1:15" ht="14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x14ac:dyDescent="0.35">
      <c r="B20" s="47" t="s">
        <v>6</v>
      </c>
      <c r="C20" s="84">
        <v>2023</v>
      </c>
      <c r="D20" s="84"/>
      <c r="E20" s="86">
        <v>2024</v>
      </c>
      <c r="F20" s="84"/>
      <c r="G20" s="86">
        <v>2025</v>
      </c>
      <c r="H20" s="84"/>
      <c r="I20" s="110">
        <v>2026</v>
      </c>
      <c r="J20" s="112"/>
      <c r="K20" s="110" t="s">
        <v>7</v>
      </c>
      <c r="L20" s="111"/>
    </row>
    <row r="21" spans="1:15" ht="22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49999999999999" customHeight="1" x14ac:dyDescent="0.25">
      <c r="B22" s="36" t="s">
        <v>11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37">
        <f>IF((K23+K28+K31)&gt;(K41*0.6),(K41-K23-K28-K31),K41*0.4)</f>
        <v>0</v>
      </c>
      <c r="L22" s="39">
        <f>IF(K22=0,0,K22/K34)</f>
        <v>0</v>
      </c>
    </row>
    <row r="23" spans="1:15" ht="20.149999999999999" customHeight="1" x14ac:dyDescent="0.25">
      <c r="B23" s="36" t="s">
        <v>12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37">
        <f>SUM(K24:K27)</f>
        <v>0</v>
      </c>
      <c r="L23" s="39">
        <f>IF(K23=0,0,K23/K34)</f>
        <v>0</v>
      </c>
    </row>
    <row r="24" spans="1:15" ht="14.5" x14ac:dyDescent="0.25">
      <c r="B24" s="21" t="s">
        <v>13</v>
      </c>
      <c r="C24" s="25"/>
      <c r="D24" s="22" t="str">
        <f>IF(C24="","",C24/$C$34)</f>
        <v/>
      </c>
      <c r="E24" s="25"/>
      <c r="F24" s="22" t="str">
        <f>IF(E24="","",E24/$E$34)</f>
        <v/>
      </c>
      <c r="G24" s="25"/>
      <c r="H24" s="22" t="str">
        <f>IF(G24="","",G24/$G$34)</f>
        <v/>
      </c>
      <c r="I24" s="22"/>
      <c r="J24" s="22"/>
      <c r="K24" s="50">
        <f>C24+E24+G24+I24</f>
        <v>0</v>
      </c>
      <c r="L24" s="23" t="e">
        <f>IF(K24="","",K24/$K$34)</f>
        <v>#DIV/0!</v>
      </c>
    </row>
    <row r="25" spans="1:15" ht="14.5" x14ac:dyDescent="0.35">
      <c r="B25" s="21" t="s">
        <v>14</v>
      </c>
      <c r="C25" s="25"/>
      <c r="D25" s="22" t="str">
        <f t="shared" ref="D25:D32" si="0">IF(C25="","",C25/$C$34)</f>
        <v/>
      </c>
      <c r="E25" s="25"/>
      <c r="F25" s="22" t="str">
        <f t="shared" ref="F25:F30" si="1">IF(E25="","",E25/$E$34)</f>
        <v/>
      </c>
      <c r="G25" s="25"/>
      <c r="H25" s="22" t="str">
        <f t="shared" ref="H25:H32" si="2">IF(G25="","",G25/$G$34)</f>
        <v/>
      </c>
      <c r="I25" s="22"/>
      <c r="J25" s="22"/>
      <c r="K25" s="50">
        <f>C25+E25+G25+I25</f>
        <v>0</v>
      </c>
      <c r="L25" s="23" t="e">
        <f t="shared" ref="L25:L27" si="3">IF(K25="","",K25/$K$34)</f>
        <v>#DIV/0!</v>
      </c>
      <c r="M25"/>
    </row>
    <row r="26" spans="1:15" ht="14.5" x14ac:dyDescent="0.25">
      <c r="B26" s="21" t="s">
        <v>15</v>
      </c>
      <c r="C26" s="25"/>
      <c r="D26" s="22" t="str">
        <f t="shared" si="0"/>
        <v/>
      </c>
      <c r="E26" s="25"/>
      <c r="F26" s="22" t="str">
        <f t="shared" si="1"/>
        <v/>
      </c>
      <c r="G26" s="25"/>
      <c r="H26" s="22" t="str">
        <f t="shared" si="2"/>
        <v/>
      </c>
      <c r="I26" s="22"/>
      <c r="J26" s="22"/>
      <c r="K26" s="50">
        <f>C26+E26+G26+I26</f>
        <v>0</v>
      </c>
      <c r="L26" s="23" t="e">
        <f t="shared" si="3"/>
        <v>#DIV/0!</v>
      </c>
    </row>
    <row r="27" spans="1:15" ht="14.5" x14ac:dyDescent="0.25">
      <c r="B27" s="21" t="s">
        <v>16</v>
      </c>
      <c r="C27" s="25"/>
      <c r="D27" s="22" t="str">
        <f t="shared" si="0"/>
        <v/>
      </c>
      <c r="E27" s="25"/>
      <c r="F27" s="22" t="str">
        <f t="shared" si="1"/>
        <v/>
      </c>
      <c r="G27" s="25"/>
      <c r="H27" s="22" t="str">
        <f t="shared" si="2"/>
        <v/>
      </c>
      <c r="I27" s="22"/>
      <c r="J27" s="22"/>
      <c r="K27" s="50">
        <f>C27+E27+G27+I27</f>
        <v>0</v>
      </c>
      <c r="L27" s="23" t="e">
        <f t="shared" si="3"/>
        <v>#DIV/0!</v>
      </c>
    </row>
    <row r="28" spans="1:15" ht="20.149999999999999" customHeight="1" x14ac:dyDescent="0.25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5" x14ac:dyDescent="0.25">
      <c r="B29" s="21" t="s">
        <v>18</v>
      </c>
      <c r="C29" s="25"/>
      <c r="D29" s="22" t="str">
        <f t="shared" si="0"/>
        <v/>
      </c>
      <c r="E29" s="25"/>
      <c r="F29" s="22" t="str">
        <f t="shared" si="1"/>
        <v/>
      </c>
      <c r="G29" s="25"/>
      <c r="H29" s="22" t="str">
        <f t="shared" si="2"/>
        <v/>
      </c>
      <c r="I29" s="22"/>
      <c r="J29" s="22"/>
      <c r="K29" s="50">
        <f>C29+E29+G29+I29</f>
        <v>0</v>
      </c>
      <c r="L29" s="23" t="e">
        <f>IF(K29="","",K29/$K$34)</f>
        <v>#DIV/0!</v>
      </c>
    </row>
    <row r="30" spans="1:15" ht="14.5" x14ac:dyDescent="0.25">
      <c r="B30" s="21" t="s">
        <v>18</v>
      </c>
      <c r="C30" s="25"/>
      <c r="D30" s="22" t="str">
        <f t="shared" si="0"/>
        <v/>
      </c>
      <c r="E30" s="25"/>
      <c r="F30" s="22" t="str">
        <f t="shared" si="1"/>
        <v/>
      </c>
      <c r="G30" s="25"/>
      <c r="H30" s="22" t="str">
        <f t="shared" si="2"/>
        <v/>
      </c>
      <c r="I30" s="22"/>
      <c r="J30" s="22"/>
      <c r="K30" s="50">
        <f>C30+E30+G30+I30</f>
        <v>0</v>
      </c>
      <c r="L30" s="23" t="e">
        <f>IF(K30="","",K30/$K$34)</f>
        <v>#DIV/0!</v>
      </c>
    </row>
    <row r="31" spans="1:15" ht="20.149999999999999" customHeight="1" x14ac:dyDescent="0.25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SUM(I32:I32)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5" x14ac:dyDescent="0.25">
      <c r="B32" s="26" t="s">
        <v>20</v>
      </c>
      <c r="C32" s="49"/>
      <c r="D32" s="22" t="str">
        <f t="shared" si="0"/>
        <v/>
      </c>
      <c r="E32" s="30"/>
      <c r="F32" s="22" t="str">
        <f t="shared" ref="F32" si="4">IF(E32="","",E32/$E$34)</f>
        <v/>
      </c>
      <c r="G32" s="30"/>
      <c r="H32" s="22" t="str">
        <f t="shared" si="2"/>
        <v/>
      </c>
      <c r="I32" s="22"/>
      <c r="J32" s="22"/>
      <c r="K32" s="50">
        <f>C32+E32+G32+I32</f>
        <v>0</v>
      </c>
      <c r="L32" s="23" t="e">
        <f>IF(K32="","",K32/$K$34)</f>
        <v>#DIV/0!</v>
      </c>
    </row>
    <row r="33" spans="1:13" ht="20.149999999999999" customHeight="1" x14ac:dyDescent="0.25">
      <c r="B33" s="40" t="s">
        <v>21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37">
        <f>G41-I22-I23-I28-I31</f>
        <v>0</v>
      </c>
      <c r="J33" s="38">
        <f>IF(I33=0,0,I33/I34)</f>
        <v>0</v>
      </c>
      <c r="K33" s="37">
        <f>ROUND(C33+E33+G33+I33,2)</f>
        <v>0</v>
      </c>
      <c r="L33" s="39">
        <f>IF(K33=0,0,K33/K34)</f>
        <v>0</v>
      </c>
    </row>
    <row r="34" spans="1:13" ht="26.25" customHeight="1" x14ac:dyDescent="0.25">
      <c r="B34" s="32" t="s">
        <v>22</v>
      </c>
      <c r="C34" s="33">
        <f>C22+C23+C28+C31+C33</f>
        <v>0</v>
      </c>
      <c r="D34" s="34">
        <f>D22+D23+D28+D31+D3+D33</f>
        <v>0</v>
      </c>
      <c r="E34" s="33">
        <f t="shared" ref="E34" si="5">E22+E23+E28+E31+E33</f>
        <v>0</v>
      </c>
      <c r="F34" s="34">
        <f>F22+F23+F28+F31+F3+F33</f>
        <v>0</v>
      </c>
      <c r="G34" s="33">
        <f>G22+G23+G28+G31+G33</f>
        <v>0</v>
      </c>
      <c r="H34" s="34">
        <f>H22+H23+H28+H31+H3+H33</f>
        <v>0</v>
      </c>
      <c r="I34" s="33">
        <f>I22+I23+I28+I31+I33</f>
        <v>0</v>
      </c>
      <c r="J34" s="34">
        <f>J22+J23+J28+J31+J3+J33</f>
        <v>0</v>
      </c>
      <c r="K34" s="33">
        <f>K22+K23+K28+K31+K33</f>
        <v>0</v>
      </c>
      <c r="L34" s="35">
        <f>L22+L23+L28+L31+L3+L33</f>
        <v>0</v>
      </c>
      <c r="M34" s="12"/>
    </row>
    <row r="35" spans="1:13" ht="26.25" customHeight="1" x14ac:dyDescent="0.25">
      <c r="B35" s="48" t="s">
        <v>23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31.9" customHeight="1" x14ac:dyDescent="0.35">
      <c r="A36" s="3" t="s">
        <v>24</v>
      </c>
      <c r="B36" s="58" t="s">
        <v>25</v>
      </c>
      <c r="C36" s="79" t="s">
        <v>34</v>
      </c>
      <c r="D36" s="79"/>
      <c r="E36" s="55"/>
      <c r="G36" s="56" t="s">
        <v>35</v>
      </c>
      <c r="H36" s="57" t="str">
        <f>IF(E36="","",IF(E36&gt;[1]Actualisation!G3,[1]Actualisation!H2,IF(E36&lt;[1]Actualisation!F3,[1]Actualisation!D2,[1]Actualisation!F2)))</f>
        <v/>
      </c>
    </row>
    <row r="37" spans="1:13" ht="15.5" x14ac:dyDescent="0.35">
      <c r="A37" s="3"/>
      <c r="B37" s="17"/>
    </row>
    <row r="38" spans="1:13" ht="36" customHeight="1" x14ac:dyDescent="0.25">
      <c r="B38" s="44" t="s">
        <v>26</v>
      </c>
      <c r="C38" s="84">
        <v>2023</v>
      </c>
      <c r="D38" s="85"/>
      <c r="E38" s="86">
        <v>2024</v>
      </c>
      <c r="F38" s="85"/>
      <c r="G38" s="86">
        <v>2025</v>
      </c>
      <c r="H38" s="87"/>
      <c r="I38" s="94">
        <v>2026</v>
      </c>
      <c r="J38" s="95"/>
      <c r="K38" s="88" t="s">
        <v>7</v>
      </c>
      <c r="L38" s="89"/>
    </row>
    <row r="39" spans="1:13" ht="22" customHeight="1" x14ac:dyDescent="0.25">
      <c r="B39" s="42" t="s">
        <v>27</v>
      </c>
      <c r="C39" s="43" t="s">
        <v>9</v>
      </c>
      <c r="D39" s="43" t="s">
        <v>28</v>
      </c>
      <c r="E39" s="43" t="s">
        <v>9</v>
      </c>
      <c r="F39" s="43" t="s">
        <v>28</v>
      </c>
      <c r="G39" s="43" t="s">
        <v>9</v>
      </c>
      <c r="H39" s="43" t="s">
        <v>28</v>
      </c>
      <c r="I39" s="43" t="s">
        <v>9</v>
      </c>
      <c r="J39" s="43" t="s">
        <v>28</v>
      </c>
      <c r="K39" s="43" t="s">
        <v>9</v>
      </c>
      <c r="L39" s="43" t="s">
        <v>28</v>
      </c>
    </row>
    <row r="40" spans="1:13" ht="24.75" customHeight="1" x14ac:dyDescent="0.25">
      <c r="B40" s="24" t="s">
        <v>29</v>
      </c>
      <c r="C40" s="30" t="str">
        <f>IF(C43="","",VLOOKUP(B40,B45:C45,2,FALSE)*D40)</f>
        <v/>
      </c>
      <c r="D40" s="27">
        <v>1</v>
      </c>
      <c r="E40" s="30" t="str">
        <f>IF(C43="","",VLOOKUP(B40,B45:C45,2,FALSE)*F40)</f>
        <v/>
      </c>
      <c r="F40" s="27"/>
      <c r="G40" s="30" t="str">
        <f>IF(C43="","",VLOOKUP(B40,B45:C45,2,FALSE)*H40)</f>
        <v/>
      </c>
      <c r="H40" s="27"/>
      <c r="I40" s="52" t="str">
        <f>IF(C44="","",VLOOKUP(B40,B45:C45,2,FALSE)*J40)</f>
        <v/>
      </c>
      <c r="J40" s="27"/>
      <c r="K40" s="28" t="str">
        <f>IF(C43="","",C40+E40+G40+I40)</f>
        <v/>
      </c>
      <c r="L40" s="29">
        <f>IF(B40="","",D40+F40+H40+J40)</f>
        <v>1</v>
      </c>
    </row>
    <row r="41" spans="1:13" ht="27.75" customHeight="1" x14ac:dyDescent="0.25">
      <c r="B41" s="31" t="s">
        <v>30</v>
      </c>
      <c r="C41" s="90">
        <f>SUM(C40:C40)</f>
        <v>0</v>
      </c>
      <c r="D41" s="91"/>
      <c r="E41" s="90">
        <f>SUM(E40:E40)</f>
        <v>0</v>
      </c>
      <c r="F41" s="91"/>
      <c r="G41" s="90">
        <f>SUM(G40:G40)</f>
        <v>0</v>
      </c>
      <c r="H41" s="91"/>
      <c r="I41" s="96">
        <f>SUM(I40:I40)</f>
        <v>0</v>
      </c>
      <c r="J41" s="97"/>
      <c r="K41" s="92">
        <f>SUM(K40:K40)</f>
        <v>0</v>
      </c>
      <c r="L41" s="93"/>
    </row>
    <row r="42" spans="1:13" ht="12.5" x14ac:dyDescent="0.25"/>
    <row r="43" spans="1:13" ht="25.5" customHeight="1" x14ac:dyDescent="0.25">
      <c r="B43" s="53" t="s">
        <v>31</v>
      </c>
      <c r="C43" s="81" t="str">
        <f>H36</f>
        <v/>
      </c>
      <c r="D43" s="81"/>
    </row>
    <row r="44" spans="1:13" ht="25.5" customHeight="1" x14ac:dyDescent="0.25">
      <c r="B44" s="54" t="s">
        <v>33</v>
      </c>
      <c r="C44" s="80" t="str">
        <f>IF(C43="","",IF(C43=2022,#REF!,IF(C43=2023,#REF!,IF(C43=2024,#REF!))))</f>
        <v/>
      </c>
      <c r="D44" s="80"/>
    </row>
    <row r="45" spans="1:13" ht="27.75" customHeight="1" x14ac:dyDescent="0.25">
      <c r="B45" s="54" t="s">
        <v>29</v>
      </c>
      <c r="C45" s="82" t="str">
        <f>IF(C43="","",IF($C$43=2022,#REF!,IF($C$43=2023,#REF!,IF($C$43=2024,#REF!))))</f>
        <v/>
      </c>
      <c r="D45" s="82"/>
    </row>
    <row r="48" spans="1:13" ht="14.5" x14ac:dyDescent="0.35">
      <c r="B48" s="51" t="s">
        <v>32</v>
      </c>
      <c r="C48"/>
    </row>
    <row r="49" spans="2:5" ht="32.25" customHeight="1" x14ac:dyDescent="0.25">
      <c r="B49" s="83"/>
      <c r="C49" s="83"/>
      <c r="D49" s="83"/>
      <c r="E49" s="83"/>
    </row>
  </sheetData>
  <mergeCells count="24"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  <mergeCell ref="G38:H38"/>
    <mergeCell ref="K38:L38"/>
    <mergeCell ref="C41:D41"/>
    <mergeCell ref="E41:F41"/>
    <mergeCell ref="G41:H41"/>
    <mergeCell ref="K41:L41"/>
    <mergeCell ref="I38:J38"/>
    <mergeCell ref="I41:J41"/>
    <mergeCell ref="C36:D36"/>
    <mergeCell ref="C44:D44"/>
    <mergeCell ref="C43:D43"/>
    <mergeCell ref="C45:D45"/>
    <mergeCell ref="B49:E49"/>
    <mergeCell ref="C38:D38"/>
    <mergeCell ref="E38:F38"/>
  </mergeCells>
  <phoneticPr fontId="22" type="noConversion"/>
  <conditionalFormatting sqref="C22">
    <cfRule type="containsErrors" priority="22" stopIfTrue="1">
      <formula>ISERROR(C22)</formula>
    </cfRule>
  </conditionalFormatting>
  <conditionalFormatting sqref="D24:D27 D29:D30">
    <cfRule type="containsErrors" dxfId="11" priority="16" stopIfTrue="1">
      <formula>ISERROR(D24)</formula>
    </cfRule>
  </conditionalFormatting>
  <conditionalFormatting sqref="D32">
    <cfRule type="containsErrors" dxfId="10" priority="10" stopIfTrue="1">
      <formula>ISERROR(D32)</formula>
    </cfRule>
  </conditionalFormatting>
  <conditionalFormatting sqref="E22">
    <cfRule type="containsErrors" priority="13" stopIfTrue="1">
      <formula>ISERROR(E22)</formula>
    </cfRule>
  </conditionalFormatting>
  <conditionalFormatting sqref="F24:F27">
    <cfRule type="containsErrors" dxfId="9" priority="9" stopIfTrue="1">
      <formula>ISERROR(F24)</formula>
    </cfRule>
  </conditionalFormatting>
  <conditionalFormatting sqref="F29:F30">
    <cfRule type="containsErrors" dxfId="8" priority="8" stopIfTrue="1">
      <formula>ISERROR(F29)</formula>
    </cfRule>
  </conditionalFormatting>
  <conditionalFormatting sqref="F32">
    <cfRule type="containsErrors" dxfId="7" priority="7" stopIfTrue="1">
      <formula>ISERROR(F32)</formula>
    </cfRule>
  </conditionalFormatting>
  <conditionalFormatting sqref="G22">
    <cfRule type="containsErrors" priority="12" stopIfTrue="1">
      <formula>ISERROR(G22)</formula>
    </cfRule>
  </conditionalFormatting>
  <conditionalFormatting sqref="H24:J27">
    <cfRule type="containsErrors" dxfId="6" priority="6" stopIfTrue="1">
      <formula>ISERROR(H24)</formula>
    </cfRule>
  </conditionalFormatting>
  <conditionalFormatting sqref="H29:J30">
    <cfRule type="containsErrors" dxfId="5" priority="5" stopIfTrue="1">
      <formula>ISERROR(H29)</formula>
    </cfRule>
  </conditionalFormatting>
  <conditionalFormatting sqref="H32:J32">
    <cfRule type="containsErrors" dxfId="4" priority="4" stopIfTrue="1">
      <formula>ISERROR(H32)</formula>
    </cfRule>
  </conditionalFormatting>
  <conditionalFormatting sqref="H34:J34 L34 D34:D35 F34:F35 H35:L35">
    <cfRule type="containsErrors" dxfId="3" priority="20" stopIfTrue="1">
      <formula>ISERROR(D34)</formula>
    </cfRule>
  </conditionalFormatting>
  <conditionalFormatting sqref="K22">
    <cfRule type="containsErrors" priority="11" stopIfTrue="1">
      <formula>ISERROR(K22)</formula>
    </cfRule>
  </conditionalFormatting>
  <conditionalFormatting sqref="L24:L27">
    <cfRule type="containsErrors" dxfId="2" priority="3" stopIfTrue="1">
      <formula>ISERROR(L24)</formula>
    </cfRule>
  </conditionalFormatting>
  <conditionalFormatting sqref="L29:L30">
    <cfRule type="containsErrors" dxfId="1" priority="2" stopIfTrue="1">
      <formula>ISERROR(L29)</formula>
    </cfRule>
  </conditionalFormatting>
  <conditionalFormatting sqref="L32">
    <cfRule type="containsErrors" dxfId="0" priority="1" stopIfTrue="1">
      <formula>ISERROR(L32)</formula>
    </cfRule>
  </conditionalFormatting>
  <dataValidations count="1">
    <dataValidation type="list" allowBlank="1" showInputMessage="1" showErrorMessage="1" sqref="B40" xr:uid="{A387D53E-ED9A-4ADE-BE43-7E53AA977E6D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08911-FC08-4D73-A4A7-B64431B77682}">
  <sheetPr>
    <tabColor rgb="FF92D050"/>
    <pageSetUpPr fitToPage="1"/>
  </sheetPr>
  <dimension ref="A1:Q27"/>
  <sheetViews>
    <sheetView tabSelected="1" topLeftCell="A2" zoomScale="76" workbookViewId="0">
      <selection activeCell="L21" sqref="L21"/>
    </sheetView>
  </sheetViews>
  <sheetFormatPr baseColWidth="10" defaultRowHeight="14.5" x14ac:dyDescent="0.35"/>
  <cols>
    <col min="1" max="1" width="16.81640625" customWidth="1"/>
    <col min="2" max="17" width="13.54296875" customWidth="1"/>
  </cols>
  <sheetData>
    <row r="1" spans="1:17" x14ac:dyDescent="0.35">
      <c r="D1" s="135" t="s">
        <v>36</v>
      </c>
      <c r="E1" s="135"/>
      <c r="F1" s="135" t="s">
        <v>37</v>
      </c>
      <c r="G1" s="135"/>
      <c r="H1" s="135" t="s">
        <v>38</v>
      </c>
      <c r="I1" s="135"/>
      <c r="J1" s="135" t="s">
        <v>39</v>
      </c>
      <c r="K1" s="135"/>
      <c r="L1" s="135" t="s">
        <v>40</v>
      </c>
      <c r="M1" s="135"/>
      <c r="N1" s="135" t="s">
        <v>41</v>
      </c>
      <c r="O1" s="135"/>
      <c r="P1" s="135" t="s">
        <v>42</v>
      </c>
      <c r="Q1" s="135"/>
    </row>
    <row r="2" spans="1:17" ht="33" customHeight="1" x14ac:dyDescent="0.35">
      <c r="A2" s="132" t="s">
        <v>43</v>
      </c>
      <c r="B2" s="133"/>
      <c r="C2" s="134"/>
      <c r="D2" s="132">
        <v>2021</v>
      </c>
      <c r="E2" s="134"/>
      <c r="F2" s="132">
        <v>2022</v>
      </c>
      <c r="G2" s="134"/>
      <c r="H2" s="132">
        <v>2023</v>
      </c>
      <c r="I2" s="134"/>
      <c r="J2" s="132">
        <v>2024</v>
      </c>
      <c r="K2" s="134"/>
      <c r="L2" s="132">
        <v>2025</v>
      </c>
      <c r="M2" s="134"/>
      <c r="N2" s="132">
        <v>2026</v>
      </c>
      <c r="O2" s="134"/>
      <c r="P2" s="132">
        <v>2027</v>
      </c>
      <c r="Q2" s="134"/>
    </row>
    <row r="3" spans="1:17" ht="43.5" x14ac:dyDescent="0.35">
      <c r="A3" s="132" t="s">
        <v>33</v>
      </c>
      <c r="B3" s="133"/>
      <c r="C3" s="134"/>
      <c r="D3" s="60" t="s">
        <v>44</v>
      </c>
      <c r="E3" s="61" t="s">
        <v>45</v>
      </c>
      <c r="F3" s="60" t="s">
        <v>46</v>
      </c>
      <c r="G3" s="61" t="s">
        <v>47</v>
      </c>
      <c r="H3" s="60" t="s">
        <v>48</v>
      </c>
      <c r="I3" s="61" t="s">
        <v>49</v>
      </c>
      <c r="J3" s="60" t="s">
        <v>50</v>
      </c>
      <c r="K3" s="61" t="s">
        <v>51</v>
      </c>
      <c r="L3" s="62"/>
      <c r="M3" s="61"/>
      <c r="N3" s="62"/>
      <c r="O3" s="61"/>
      <c r="P3" s="62"/>
      <c r="Q3" s="61"/>
    </row>
    <row r="4" spans="1:17" ht="20.25" customHeight="1" x14ac:dyDescent="0.35">
      <c r="A4" s="132" t="s">
        <v>52</v>
      </c>
      <c r="B4" s="133"/>
      <c r="C4" s="134"/>
      <c r="D4" s="130">
        <v>896</v>
      </c>
      <c r="E4" s="131"/>
      <c r="F4" s="130">
        <f>D4*(1+$D$21)</f>
        <v>927.3588766598557</v>
      </c>
      <c r="G4" s="131"/>
      <c r="H4" s="130">
        <f>F4*(1+$F$21)</f>
        <v>941.26925980975341</v>
      </c>
      <c r="I4" s="131"/>
      <c r="J4" s="130">
        <f>H4*(1+$H$21)</f>
        <v>950.29389317322193</v>
      </c>
      <c r="K4" s="131"/>
      <c r="L4" s="130"/>
      <c r="M4" s="131"/>
      <c r="N4" s="130"/>
      <c r="O4" s="131"/>
      <c r="P4" s="130"/>
      <c r="Q4" s="131"/>
    </row>
    <row r="5" spans="1:17" ht="20.25" customHeight="1" x14ac:dyDescent="0.35">
      <c r="A5" s="132" t="s">
        <v>53</v>
      </c>
      <c r="B5" s="133"/>
      <c r="C5" s="134"/>
      <c r="D5" s="130">
        <v>2191</v>
      </c>
      <c r="E5" s="131"/>
      <c r="F5" s="130">
        <f t="shared" ref="F5" si="0">D5*(1+$D$21)</f>
        <v>2267.6822530823033</v>
      </c>
      <c r="G5" s="131"/>
      <c r="H5" s="130">
        <f t="shared" ref="H5:H6" si="1">F5*(1+$F$21)</f>
        <v>2301.6974868785378</v>
      </c>
      <c r="I5" s="131"/>
      <c r="J5" s="130">
        <f t="shared" ref="J5:J6" si="2">H5*(1+$H$21)</f>
        <v>2323.7655356501446</v>
      </c>
      <c r="K5" s="131"/>
      <c r="L5" s="130"/>
      <c r="M5" s="131"/>
      <c r="N5" s="130"/>
      <c r="O5" s="131"/>
      <c r="P5" s="130"/>
      <c r="Q5" s="131"/>
    </row>
    <row r="6" spans="1:17" ht="20.25" customHeight="1" x14ac:dyDescent="0.35">
      <c r="A6" s="132" t="s">
        <v>54</v>
      </c>
      <c r="B6" s="133"/>
      <c r="C6" s="134"/>
      <c r="D6" s="130">
        <v>3722</v>
      </c>
      <c r="E6" s="131"/>
      <c r="F6" s="130">
        <f>D6*(1+$D$21)</f>
        <v>3852.2653336249809</v>
      </c>
      <c r="G6" s="131"/>
      <c r="H6" s="130">
        <f t="shared" si="1"/>
        <v>3910.0493136293553</v>
      </c>
      <c r="I6" s="131"/>
      <c r="J6" s="130">
        <f t="shared" si="2"/>
        <v>3947.537801775371</v>
      </c>
      <c r="K6" s="131"/>
      <c r="L6" s="130"/>
      <c r="M6" s="131"/>
      <c r="N6" s="130"/>
      <c r="O6" s="131"/>
      <c r="P6" s="130"/>
      <c r="Q6" s="131"/>
    </row>
    <row r="9" spans="1:17" ht="19.5" customHeight="1" x14ac:dyDescent="0.35">
      <c r="B9" s="116">
        <v>2021</v>
      </c>
      <c r="C9" s="116"/>
      <c r="D9" s="116">
        <v>2022</v>
      </c>
      <c r="E9" s="116"/>
      <c r="F9" s="116">
        <v>2023</v>
      </c>
      <c r="G9" s="116"/>
      <c r="H9" s="116">
        <v>2024</v>
      </c>
      <c r="I9" s="116"/>
      <c r="J9" s="116">
        <v>2025</v>
      </c>
      <c r="K9" s="116"/>
      <c r="L9" s="116">
        <v>2026</v>
      </c>
      <c r="M9" s="116"/>
      <c r="N9" s="116">
        <v>2027</v>
      </c>
      <c r="O9" s="116"/>
      <c r="P9" s="116">
        <v>2028</v>
      </c>
      <c r="Q9" s="116"/>
    </row>
    <row r="10" spans="1:17" ht="19.5" customHeight="1" x14ac:dyDescent="0.35">
      <c r="B10" s="63" t="s">
        <v>55</v>
      </c>
      <c r="C10" s="64" t="s">
        <v>56</v>
      </c>
      <c r="D10" s="63" t="s">
        <v>55</v>
      </c>
      <c r="E10" s="64" t="s">
        <v>56</v>
      </c>
      <c r="F10" s="63" t="s">
        <v>55</v>
      </c>
      <c r="G10" s="64" t="s">
        <v>56</v>
      </c>
      <c r="H10" s="63" t="s">
        <v>55</v>
      </c>
      <c r="I10" s="64" t="s">
        <v>56</v>
      </c>
      <c r="J10" s="63" t="s">
        <v>55</v>
      </c>
      <c r="K10" s="64" t="s">
        <v>56</v>
      </c>
      <c r="L10" s="63" t="s">
        <v>55</v>
      </c>
      <c r="M10" s="64" t="s">
        <v>56</v>
      </c>
      <c r="N10" s="63" t="s">
        <v>55</v>
      </c>
      <c r="O10" s="64" t="s">
        <v>56</v>
      </c>
      <c r="P10" s="63" t="s">
        <v>55</v>
      </c>
      <c r="Q10" s="64" t="s">
        <v>56</v>
      </c>
    </row>
    <row r="11" spans="1:17" ht="29" x14ac:dyDescent="0.35">
      <c r="A11" s="63" t="s">
        <v>57</v>
      </c>
      <c r="B11" s="63" t="s">
        <v>58</v>
      </c>
      <c r="C11" s="65">
        <v>42767</v>
      </c>
      <c r="D11" s="63" t="s">
        <v>58</v>
      </c>
      <c r="E11" s="65">
        <v>44743</v>
      </c>
      <c r="F11" s="66" t="s">
        <v>58</v>
      </c>
      <c r="G11" s="65">
        <v>45108</v>
      </c>
      <c r="H11" s="66">
        <v>45292</v>
      </c>
      <c r="I11" s="65" t="s">
        <v>58</v>
      </c>
      <c r="J11" s="66"/>
      <c r="K11" s="65"/>
      <c r="L11" s="66"/>
      <c r="M11" s="65"/>
      <c r="N11" s="66"/>
      <c r="O11" s="65"/>
      <c r="P11" s="66"/>
      <c r="Q11" s="65"/>
    </row>
    <row r="12" spans="1:17" x14ac:dyDescent="0.35">
      <c r="A12" s="67">
        <v>3</v>
      </c>
      <c r="B12" s="68">
        <v>448</v>
      </c>
      <c r="C12" s="117">
        <v>4.6860249999999999</v>
      </c>
      <c r="D12" s="69">
        <v>448</v>
      </c>
      <c r="E12" s="120">
        <v>4.8500300000000003</v>
      </c>
      <c r="F12" s="70">
        <v>448</v>
      </c>
      <c r="G12" s="123">
        <f>E12*1.015</f>
        <v>4.9227804499999994</v>
      </c>
      <c r="H12" s="70">
        <v>453</v>
      </c>
      <c r="I12" s="126">
        <f>G12</f>
        <v>4.9227804499999994</v>
      </c>
      <c r="J12" s="59"/>
      <c r="K12" s="129"/>
      <c r="L12" s="59"/>
      <c r="M12" s="129"/>
      <c r="N12" s="59"/>
      <c r="O12" s="129"/>
      <c r="P12" s="59"/>
      <c r="Q12" s="129"/>
    </row>
    <row r="13" spans="1:17" x14ac:dyDescent="0.35">
      <c r="A13" s="67">
        <v>4</v>
      </c>
      <c r="B13" s="68">
        <v>461</v>
      </c>
      <c r="C13" s="118"/>
      <c r="D13" s="69">
        <v>461</v>
      </c>
      <c r="E13" s="121"/>
      <c r="F13" s="70">
        <v>461</v>
      </c>
      <c r="G13" s="124"/>
      <c r="H13" s="70">
        <v>466</v>
      </c>
      <c r="I13" s="127"/>
      <c r="J13" s="59"/>
      <c r="K13" s="127"/>
      <c r="L13" s="59"/>
      <c r="M13" s="127"/>
      <c r="N13" s="59"/>
      <c r="O13" s="127"/>
      <c r="P13" s="59"/>
      <c r="Q13" s="127"/>
    </row>
    <row r="14" spans="1:17" x14ac:dyDescent="0.35">
      <c r="A14" s="67">
        <v>5</v>
      </c>
      <c r="B14" s="71">
        <v>476</v>
      </c>
      <c r="C14" s="118"/>
      <c r="D14" s="69">
        <v>476</v>
      </c>
      <c r="E14" s="121"/>
      <c r="F14" s="70">
        <v>476</v>
      </c>
      <c r="G14" s="124"/>
      <c r="H14" s="70">
        <v>481</v>
      </c>
      <c r="I14" s="127"/>
      <c r="J14" s="59"/>
      <c r="K14" s="127"/>
      <c r="L14" s="59"/>
      <c r="M14" s="127"/>
      <c r="N14" s="59"/>
      <c r="O14" s="127"/>
      <c r="P14" s="59"/>
      <c r="Q14" s="127"/>
    </row>
    <row r="15" spans="1:17" x14ac:dyDescent="0.35">
      <c r="A15" s="67">
        <v>6</v>
      </c>
      <c r="B15" s="68">
        <v>492</v>
      </c>
      <c r="C15" s="118"/>
      <c r="D15" s="69">
        <v>492</v>
      </c>
      <c r="E15" s="121"/>
      <c r="F15" s="70">
        <v>492</v>
      </c>
      <c r="G15" s="124"/>
      <c r="H15" s="70">
        <v>497</v>
      </c>
      <c r="I15" s="127"/>
      <c r="J15" s="59"/>
      <c r="K15" s="127"/>
      <c r="L15" s="59"/>
      <c r="M15" s="127"/>
      <c r="N15" s="59"/>
      <c r="O15" s="127"/>
      <c r="P15" s="59"/>
      <c r="Q15" s="127"/>
    </row>
    <row r="16" spans="1:17" x14ac:dyDescent="0.35">
      <c r="A16" s="67">
        <v>7</v>
      </c>
      <c r="B16" s="68">
        <v>519</v>
      </c>
      <c r="C16" s="118"/>
      <c r="D16" s="69">
        <v>519</v>
      </c>
      <c r="E16" s="121"/>
      <c r="F16" s="70">
        <v>519</v>
      </c>
      <c r="G16" s="124"/>
      <c r="H16" s="70">
        <v>524</v>
      </c>
      <c r="I16" s="127"/>
      <c r="J16" s="59"/>
      <c r="K16" s="127"/>
      <c r="L16" s="59"/>
      <c r="M16" s="127"/>
      <c r="N16" s="59"/>
      <c r="O16" s="127"/>
      <c r="P16" s="59"/>
      <c r="Q16" s="127"/>
    </row>
    <row r="17" spans="1:17" x14ac:dyDescent="0.35">
      <c r="A17" s="67">
        <v>8</v>
      </c>
      <c r="B17" s="68">
        <v>557</v>
      </c>
      <c r="C17" s="118"/>
      <c r="D17" s="69">
        <v>557</v>
      </c>
      <c r="E17" s="121"/>
      <c r="F17" s="70">
        <v>557</v>
      </c>
      <c r="G17" s="124"/>
      <c r="H17" s="70">
        <v>562</v>
      </c>
      <c r="I17" s="127"/>
      <c r="J17" s="59"/>
      <c r="K17" s="127"/>
      <c r="L17" s="59"/>
      <c r="M17" s="127"/>
      <c r="N17" s="59"/>
      <c r="O17" s="127"/>
      <c r="P17" s="59"/>
      <c r="Q17" s="127"/>
    </row>
    <row r="18" spans="1:17" x14ac:dyDescent="0.35">
      <c r="A18" s="67">
        <v>9</v>
      </c>
      <c r="B18" s="68">
        <v>590</v>
      </c>
      <c r="C18" s="118"/>
      <c r="D18" s="69">
        <v>590</v>
      </c>
      <c r="E18" s="121"/>
      <c r="F18" s="70">
        <v>590</v>
      </c>
      <c r="G18" s="124"/>
      <c r="H18" s="70">
        <v>595</v>
      </c>
      <c r="I18" s="127"/>
      <c r="J18" s="59"/>
      <c r="K18" s="127"/>
      <c r="L18" s="59"/>
      <c r="M18" s="127"/>
      <c r="N18" s="59"/>
      <c r="O18" s="127"/>
      <c r="P18" s="59"/>
      <c r="Q18" s="127"/>
    </row>
    <row r="19" spans="1:17" x14ac:dyDescent="0.35">
      <c r="A19" s="67">
        <v>10</v>
      </c>
      <c r="B19" s="68">
        <v>629</v>
      </c>
      <c r="C19" s="119"/>
      <c r="D19" s="69">
        <v>629</v>
      </c>
      <c r="E19" s="122"/>
      <c r="F19" s="70">
        <v>629</v>
      </c>
      <c r="G19" s="125"/>
      <c r="H19" s="70">
        <v>634</v>
      </c>
      <c r="I19" s="128"/>
      <c r="J19" s="59"/>
      <c r="K19" s="128"/>
      <c r="L19" s="59"/>
      <c r="M19" s="128"/>
      <c r="N19" s="59"/>
      <c r="O19" s="128"/>
      <c r="P19" s="59"/>
      <c r="Q19" s="128"/>
    </row>
    <row r="20" spans="1:17" x14ac:dyDescent="0.35">
      <c r="A20" s="72" t="s">
        <v>59</v>
      </c>
      <c r="B20" s="73">
        <f>AVERAGE(B12:B19)</f>
        <v>521.5</v>
      </c>
      <c r="C20" s="74">
        <f>B20*C12</f>
        <v>2443.7620375000001</v>
      </c>
      <c r="D20" s="73">
        <f>AVERAGE(D12:D19)</f>
        <v>521.5</v>
      </c>
      <c r="E20" s="74">
        <f>D20*E12</f>
        <v>2529.290645</v>
      </c>
      <c r="F20" s="73">
        <f>IF(F12="","",AVERAGE(F12:F19))</f>
        <v>521.5</v>
      </c>
      <c r="G20" s="74">
        <f>IF(G12="","",F20*G12)</f>
        <v>2567.2300046749997</v>
      </c>
      <c r="H20" s="73">
        <f t="shared" ref="H20" si="3">IF(H12="","",AVERAGE(H12:H19))</f>
        <v>526.5</v>
      </c>
      <c r="I20" s="74">
        <f t="shared" ref="I20" si="4">IF(I12="","",H20*I12)</f>
        <v>2591.8439069249998</v>
      </c>
      <c r="J20" s="73" t="str">
        <f t="shared" ref="J20" si="5">IF(J12="","",AVERAGE(J12:J19))</f>
        <v/>
      </c>
      <c r="K20" s="74" t="str">
        <f t="shared" ref="K20" si="6">IF(K12="","",J20*K12)</f>
        <v/>
      </c>
      <c r="L20" s="73" t="str">
        <f t="shared" ref="L20" si="7">IF(L12="","",AVERAGE(L12:L19))</f>
        <v/>
      </c>
      <c r="M20" s="74" t="str">
        <f t="shared" ref="M20" si="8">IF(M12="","",L20*M12)</f>
        <v/>
      </c>
      <c r="N20" s="73" t="str">
        <f t="shared" ref="N20" si="9">IF(N12="","",AVERAGE(N12:N19))</f>
        <v/>
      </c>
      <c r="O20" s="74" t="str">
        <f t="shared" ref="O20" si="10">IF(O12="","",N20*O12)</f>
        <v/>
      </c>
      <c r="P20" s="73" t="str">
        <f t="shared" ref="P20" si="11">IF(P12="","",AVERAGE(P12:P19))</f>
        <v/>
      </c>
      <c r="Q20" s="74" t="str">
        <f t="shared" ref="Q20" si="12">IF(Q12="","",P20*Q12)</f>
        <v/>
      </c>
    </row>
    <row r="21" spans="1:17" x14ac:dyDescent="0.35">
      <c r="A21" s="72" t="s">
        <v>60</v>
      </c>
      <c r="B21" s="75"/>
      <c r="C21" s="75"/>
      <c r="D21" s="113">
        <f>(E20-C20)/C20</f>
        <v>3.4998746272160264E-2</v>
      </c>
      <c r="E21" s="114"/>
      <c r="F21" s="113">
        <f t="shared" ref="F21" si="13">(G20-E20)/E20</f>
        <v>1.4999999999999862E-2</v>
      </c>
      <c r="G21" s="114"/>
      <c r="H21" s="113">
        <f t="shared" ref="H21" si="14">(I20-G20)/G20</f>
        <v>9.5877277085331322E-3</v>
      </c>
      <c r="I21" s="114"/>
      <c r="J21" s="76"/>
      <c r="K21" s="76" t="str">
        <f>IF(K20="","",(K20-I20)/I20)</f>
        <v/>
      </c>
      <c r="L21" s="76"/>
      <c r="M21" s="76" t="str">
        <f>IF(M20="","",(M20-K20)/K20)</f>
        <v/>
      </c>
      <c r="N21" s="76"/>
      <c r="O21" s="76" t="str">
        <f>IF(O20="","",(O20-M20)/M20)</f>
        <v/>
      </c>
      <c r="P21" s="76"/>
      <c r="Q21" s="76" t="str">
        <f t="shared" ref="Q21" si="15">IF(Q20="","",(Q20-O20)/O20)</f>
        <v/>
      </c>
    </row>
    <row r="24" spans="1:17" x14ac:dyDescent="0.35">
      <c r="A24" s="77" t="s">
        <v>61</v>
      </c>
    </row>
    <row r="25" spans="1:17" ht="110.25" customHeight="1" x14ac:dyDescent="0.35">
      <c r="A25" s="115" t="s">
        <v>62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</row>
    <row r="27" spans="1:17" x14ac:dyDescent="0.35">
      <c r="G27" s="78"/>
    </row>
  </sheetData>
  <mergeCells count="60">
    <mergeCell ref="P1:Q1"/>
    <mergeCell ref="A2:C2"/>
    <mergeCell ref="D2:E2"/>
    <mergeCell ref="F2:G2"/>
    <mergeCell ref="H2:I2"/>
    <mergeCell ref="J2:K2"/>
    <mergeCell ref="L2:M2"/>
    <mergeCell ref="N2:O2"/>
    <mergeCell ref="P2:Q2"/>
    <mergeCell ref="D1:E1"/>
    <mergeCell ref="F1:G1"/>
    <mergeCell ref="H1:I1"/>
    <mergeCell ref="J1:K1"/>
    <mergeCell ref="L1:M1"/>
    <mergeCell ref="N1:O1"/>
    <mergeCell ref="A3:C3"/>
    <mergeCell ref="A4:C4"/>
    <mergeCell ref="D4:E4"/>
    <mergeCell ref="F4:G4"/>
    <mergeCell ref="H4:I4"/>
    <mergeCell ref="L4:M4"/>
    <mergeCell ref="N4:O4"/>
    <mergeCell ref="P4:Q4"/>
    <mergeCell ref="A5:C5"/>
    <mergeCell ref="D5:E5"/>
    <mergeCell ref="F5:G5"/>
    <mergeCell ref="H5:I5"/>
    <mergeCell ref="J5:K5"/>
    <mergeCell ref="L5:M5"/>
    <mergeCell ref="N5:O5"/>
    <mergeCell ref="J4:K4"/>
    <mergeCell ref="A6:C6"/>
    <mergeCell ref="D6:E6"/>
    <mergeCell ref="F6:G6"/>
    <mergeCell ref="H6:I6"/>
    <mergeCell ref="J6:K6"/>
    <mergeCell ref="F9:G9"/>
    <mergeCell ref="H9:I9"/>
    <mergeCell ref="J9:K9"/>
    <mergeCell ref="L9:M9"/>
    <mergeCell ref="P5:Q5"/>
    <mergeCell ref="L6:M6"/>
    <mergeCell ref="N6:O6"/>
    <mergeCell ref="P6:Q6"/>
    <mergeCell ref="D21:E21"/>
    <mergeCell ref="F21:G21"/>
    <mergeCell ref="H21:I21"/>
    <mergeCell ref="A25:Q25"/>
    <mergeCell ref="N9:O9"/>
    <mergeCell ref="P9:Q9"/>
    <mergeCell ref="C12:C19"/>
    <mergeCell ref="E12:E19"/>
    <mergeCell ref="G12:G19"/>
    <mergeCell ref="I12:I19"/>
    <mergeCell ref="K12:K19"/>
    <mergeCell ref="M12:M19"/>
    <mergeCell ref="O12:O19"/>
    <mergeCell ref="Q12:Q19"/>
    <mergeCell ref="B9:C9"/>
    <mergeCell ref="D9:E9"/>
  </mergeCells>
  <pageMargins left="0.25" right="0.25" top="0.75" bottom="0.75" header="0.3" footer="0.3"/>
  <pageSetup paperSize="9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E873318F2244DB51B0A1F30B9E7F3" ma:contentTypeVersion="4" ma:contentTypeDescription="Crée un document." ma:contentTypeScope="" ma:versionID="80d593bb32d13b9c72cd504247dc359f">
  <xsd:schema xmlns:xsd="http://www.w3.org/2001/XMLSchema" xmlns:xs="http://www.w3.org/2001/XMLSchema" xmlns:p="http://schemas.microsoft.com/office/2006/metadata/properties" xmlns:ns2="c70e436a-e19b-45f5-919a-4dce31625999" targetNamespace="http://schemas.microsoft.com/office/2006/metadata/properties" ma:root="true" ma:fieldsID="863484ca9a4cf67d802efd7f91ae7290" ns2:_="">
    <xsd:import namespace="c70e436a-e19b-45f5-919a-4dce316259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e436a-e19b-45f5-919a-4dce31625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E1CE0E-639E-41AA-A2A4-68B7A5F62A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83EDB4-79DC-49DA-B7B6-E68A5C694F6F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64cc52a1-850f-4b9d-a616-89d899114193"/>
    <ds:schemaRef ds:uri="db596a05-4eb8-4562-9d8b-7d751c376deb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E650E8E-70F2-4BA4-AC38-478907121260}"/>
</file>

<file path=docMetadata/LabelInfo.xml><?xml version="1.0" encoding="utf-8"?>
<clbl:labelList xmlns:clbl="http://schemas.microsoft.com/office/2020/mipLabelMetadata">
  <clbl:label id="{5a399f59-4fb0-4c58-b63e-f94bfc24371c}" enabled="0" method="" siteId="{5a399f59-4fb0-4c58-b63e-f94bfc24371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Plan de financement</vt:lpstr>
      <vt:lpstr>Actualisation</vt:lpstr>
      <vt:lpstr>BSCU_DS</vt:lpstr>
      <vt:lpstr>'Plan de financement'!Zone_d_impression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FANGOUSE Camille</cp:lastModifiedBy>
  <cp:revision/>
  <dcterms:created xsi:type="dcterms:W3CDTF">2013-11-29T15:34:17Z</dcterms:created>
  <dcterms:modified xsi:type="dcterms:W3CDTF">2024-03-29T14:47:22Z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0x010100CF9E873318F2244DB51B0A1F30B9E7F3</vt:lpwstr>
  </property>
  <property fmtid="{D5CDD505-2E9C-101B-9397-08002B2CF9AE}" pid="3" name="MediaServiceImageTags">
    <vt:lpwstr/>
  </property>
</Properties>
</file>